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ker\Documents\Speider2\Kretsstyre\Kretsting\2025\Publiseres før KT\"/>
    </mc:Choice>
  </mc:AlternateContent>
  <xr:revisionPtr revIDLastSave="0" documentId="13_ncr:1_{46CA36F2-3648-4095-B50C-332EC783672F}" xr6:coauthVersionLast="47" xr6:coauthVersionMax="47" xr10:uidLastSave="{00000000-0000-0000-0000-000000000000}"/>
  <bookViews>
    <workbookView xWindow="45" yWindow="735" windowWidth="21555" windowHeight="11415" tabRatio="334" xr2:uid="{00000000-000D-0000-FFFF-FFFF00000000}"/>
  </bookViews>
  <sheets>
    <sheet name="Ark1" sheetId="2" r:id="rId1"/>
    <sheet name="Ark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2" l="1"/>
  <c r="C97" i="2"/>
  <c r="C92" i="2"/>
  <c r="C23" i="2"/>
  <c r="C69" i="2"/>
  <c r="C76" i="2"/>
  <c r="C28" i="2"/>
  <c r="C77" i="2"/>
  <c r="C50" i="2"/>
  <c r="C10" i="2"/>
  <c r="C7" i="2"/>
  <c r="D100" i="2"/>
  <c r="E79" i="2" l="1"/>
  <c r="D79" i="2"/>
  <c r="E73" i="2"/>
  <c r="D73" i="2"/>
  <c r="E65" i="2"/>
  <c r="D65" i="2"/>
  <c r="E60" i="2"/>
  <c r="D60" i="2"/>
  <c r="E47" i="2"/>
  <c r="D47" i="2"/>
  <c r="E41" i="2"/>
  <c r="D41" i="2"/>
  <c r="E29" i="2"/>
  <c r="D29" i="2"/>
  <c r="E11" i="2"/>
  <c r="D11" i="2"/>
  <c r="F79" i="2"/>
  <c r="F73" i="2"/>
  <c r="F65" i="2"/>
  <c r="F47" i="2"/>
  <c r="F41" i="2"/>
  <c r="F11" i="2"/>
  <c r="E75" i="2" l="1"/>
  <c r="E80" i="2" s="1"/>
  <c r="D75" i="2"/>
  <c r="D80" i="2" s="1"/>
  <c r="F29" i="2"/>
  <c r="F60" i="2"/>
  <c r="C93" i="2"/>
  <c r="F75" i="2" l="1"/>
  <c r="F80" i="2" s="1"/>
  <c r="G29" i="2"/>
  <c r="C73" i="2"/>
  <c r="C65" i="2"/>
  <c r="C60" i="2"/>
  <c r="C47" i="2"/>
  <c r="C29" i="2"/>
  <c r="C11" i="2"/>
  <c r="H73" i="2"/>
  <c r="G73" i="2"/>
  <c r="H65" i="2"/>
  <c r="G65" i="2"/>
  <c r="H60" i="2"/>
  <c r="G60" i="2"/>
  <c r="G11" i="2" l="1"/>
  <c r="F81" i="2" l="1"/>
  <c r="H29" i="2" l="1"/>
  <c r="H47" i="2" l="1"/>
  <c r="C41" i="2" l="1"/>
  <c r="C75" i="2" s="1"/>
  <c r="D93" i="2" l="1"/>
  <c r="D81" i="2" l="1"/>
  <c r="G41" i="2"/>
  <c r="H41" i="2"/>
  <c r="H79" i="2" l="1"/>
  <c r="G79" i="2"/>
  <c r="G47" i="2"/>
  <c r="G75" i="2" s="1"/>
  <c r="G80" i="2" s="1"/>
  <c r="H11" i="2"/>
  <c r="H75" i="2" s="1"/>
  <c r="H80" i="2" l="1"/>
  <c r="G81" i="2" s="1"/>
  <c r="C79" i="2" l="1"/>
  <c r="C80" i="2" s="1"/>
  <c r="C81" i="2" l="1"/>
  <c r="C99" i="2" s="1"/>
  <c r="C100" i="2" s="1"/>
</calcChain>
</file>

<file path=xl/sharedStrings.xml><?xml version="1.0" encoding="utf-8"?>
<sst xmlns="http://schemas.openxmlformats.org/spreadsheetml/2006/main" count="99" uniqueCount="86">
  <si>
    <t>Flokkledersamling</t>
  </si>
  <si>
    <t>Minileir</t>
  </si>
  <si>
    <t>Kretsting</t>
  </si>
  <si>
    <t>Follotroppen</t>
  </si>
  <si>
    <t>Grupperettede tiltak</t>
  </si>
  <si>
    <t>Inntekter</t>
  </si>
  <si>
    <t>Utgifter</t>
  </si>
  <si>
    <t>Kretskontingent</t>
  </si>
  <si>
    <t>Stønad fra Fylket (ABUR og ØBUR)</t>
  </si>
  <si>
    <t>Sum inntekter/utgifter</t>
  </si>
  <si>
    <t>Småspeiderombud</t>
  </si>
  <si>
    <t>Drift Småspeiderombud</t>
  </si>
  <si>
    <t>Småspeidernes Dag</t>
  </si>
  <si>
    <t>Sum Småspeiderombud</t>
  </si>
  <si>
    <t>Speiderombudet</t>
  </si>
  <si>
    <t>Drift Speiderombud</t>
  </si>
  <si>
    <t>Volleyball-cup</t>
  </si>
  <si>
    <t>Sum Speiderombud</t>
  </si>
  <si>
    <t>Roverombudet</t>
  </si>
  <si>
    <t>Drift Roverombud</t>
  </si>
  <si>
    <t>Sum Roverombud</t>
  </si>
  <si>
    <t>Lederombud</t>
  </si>
  <si>
    <t>Drift lederombud</t>
  </si>
  <si>
    <t>Sum Lederombud</t>
  </si>
  <si>
    <t>Finansinntekter (renter)</t>
  </si>
  <si>
    <t>Finanskostnader (gebyrer)</t>
  </si>
  <si>
    <t>Overskudd/underskudd</t>
  </si>
  <si>
    <t>Tap på fordringer</t>
  </si>
  <si>
    <t>Sum Finansposter</t>
  </si>
  <si>
    <t>Sum alle poster</t>
  </si>
  <si>
    <t>Grautfest og andre fellessamlinger</t>
  </si>
  <si>
    <t>Diverse inntekter</t>
  </si>
  <si>
    <t>Lederkurs</t>
  </si>
  <si>
    <t>Snøhulekurs/Vinterspeidingskurs</t>
  </si>
  <si>
    <t>Roverarrangementer/turer</t>
  </si>
  <si>
    <t>Administrasjon/Organisasjon</t>
  </si>
  <si>
    <t>Drift Follo Krets</t>
  </si>
  <si>
    <t>Informasjon/kommunikasjon</t>
  </si>
  <si>
    <t>Peffkurs</t>
  </si>
  <si>
    <t>Refusjon mva</t>
  </si>
  <si>
    <t>Kurs 1 Hjelp</t>
  </si>
  <si>
    <t xml:space="preserve">Sum admin/org. </t>
  </si>
  <si>
    <t>Camp Winter</t>
  </si>
  <si>
    <t>Kretskonkurranse / NM</t>
  </si>
  <si>
    <t>Balanse (eiendeler og gjeld)</t>
  </si>
  <si>
    <t>Eiendeler</t>
  </si>
  <si>
    <t>Andeler</t>
  </si>
  <si>
    <t>Fordringer</t>
  </si>
  <si>
    <t>Driftskonto</t>
  </si>
  <si>
    <t>Sum Eiendeler</t>
  </si>
  <si>
    <t>Leverandørgjeld</t>
  </si>
  <si>
    <t>Annen egenkapital (resultat alle år)</t>
  </si>
  <si>
    <t>Resultat i år</t>
  </si>
  <si>
    <t>Sum Egenkapital og gjeld</t>
  </si>
  <si>
    <t>Sparekonti</t>
  </si>
  <si>
    <t>Ombudsstyret</t>
  </si>
  <si>
    <t>MiniLeir</t>
  </si>
  <si>
    <t>Snøhulekurs / vinterspeidingskurs</t>
  </si>
  <si>
    <t>Grøtfest og andre fellessamlinger</t>
  </si>
  <si>
    <t>Kurs</t>
  </si>
  <si>
    <t>Drift ombudsstyret</t>
  </si>
  <si>
    <t>SUM ALLE KOSTNADER</t>
  </si>
  <si>
    <t>Annen gjeld (bundne midler)</t>
  </si>
  <si>
    <t>Grasrotandel</t>
  </si>
  <si>
    <t>Camp Education</t>
  </si>
  <si>
    <t>Støtte NM i Speiding</t>
  </si>
  <si>
    <t>Leie lager</t>
  </si>
  <si>
    <t>Møter kretsstyret</t>
  </si>
  <si>
    <t>Speiderball</t>
  </si>
  <si>
    <t>Ledertrenere</t>
  </si>
  <si>
    <t>Region - KL/KS samling - Speiderting</t>
  </si>
  <si>
    <t>Vinterleker</t>
  </si>
  <si>
    <t>Regnskapshonorar/revisjon</t>
  </si>
  <si>
    <t>Avsetning kostnader</t>
  </si>
  <si>
    <t>Veteranarrangement</t>
  </si>
  <si>
    <t xml:space="preserve">Vervekampanje </t>
  </si>
  <si>
    <t>Kretsleir</t>
  </si>
  <si>
    <t>Budsjett 2023</t>
  </si>
  <si>
    <t>Periodiserte kostnader</t>
  </si>
  <si>
    <t>Stallerud hytte</t>
  </si>
  <si>
    <t>Regnskap 2023</t>
  </si>
  <si>
    <t>Budsjett 2024</t>
  </si>
  <si>
    <t>Son Sjø Speiderhytte</t>
  </si>
  <si>
    <t>Regnskap 2024</t>
  </si>
  <si>
    <t xml:space="preserve"> </t>
  </si>
  <si>
    <t>Inventar/utstyr (Agregat)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</si>
</sst>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_ * #,##0_ ;_ * \-#,##0_ ;_ * &quot;-&quot;??_ ;_ @_ 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137">
    <xf numFmtId="0" fontId="0" fillId="0" borderId="0" xfId="0"/>
    <xf numFmtId="0" fontId="5" fillId="0" borderId="0" xfId="0" applyFont="1"/>
    <xf numFmtId="2" fontId="5" fillId="0" borderId="0" xfId="0" applyNumberFormat="1" applyFont="1"/>
    <xf numFmtId="0" fontId="5" fillId="0" borderId="0" xfId="1" applyFont="1"/>
    <xf numFmtId="1" fontId="5" fillId="0" borderId="0" xfId="1" applyNumberFormat="1" applyFont="1"/>
    <xf numFmtId="1" fontId="5" fillId="0" borderId="0" xfId="0" applyNumberFormat="1" applyFont="1"/>
    <xf numFmtId="0" fontId="6" fillId="0" borderId="0" xfId="1" applyFont="1"/>
    <xf numFmtId="165" fontId="5" fillId="0" borderId="0" xfId="1" applyNumberFormat="1" applyFont="1"/>
    <xf numFmtId="165" fontId="6" fillId="0" borderId="0" xfId="1" applyNumberFormat="1" applyFont="1"/>
    <xf numFmtId="165" fontId="5" fillId="0" borderId="0" xfId="0" applyNumberFormat="1" applyFont="1"/>
    <xf numFmtId="0" fontId="5" fillId="0" borderId="0" xfId="3" applyFont="1"/>
    <xf numFmtId="0" fontId="6" fillId="3" borderId="3" xfId="3" applyFont="1" applyFill="1" applyBorder="1"/>
    <xf numFmtId="0" fontId="5" fillId="0" borderId="2" xfId="3" applyFont="1" applyBorder="1"/>
    <xf numFmtId="0" fontId="5" fillId="0" borderId="1" xfId="3" applyFont="1" applyBorder="1"/>
    <xf numFmtId="0" fontId="6" fillId="0" borderId="23" xfId="3" applyFont="1" applyBorder="1"/>
    <xf numFmtId="0" fontId="5" fillId="2" borderId="16" xfId="1" applyFont="1" applyFill="1" applyBorder="1"/>
    <xf numFmtId="0" fontId="5" fillId="2" borderId="17" xfId="1" applyFont="1" applyFill="1" applyBorder="1"/>
    <xf numFmtId="0" fontId="6" fillId="2" borderId="17" xfId="1" applyFont="1" applyFill="1" applyBorder="1"/>
    <xf numFmtId="0" fontId="5" fillId="2" borderId="18" xfId="1" applyFont="1" applyFill="1" applyBorder="1"/>
    <xf numFmtId="0" fontId="6" fillId="2" borderId="16" xfId="1" applyFont="1" applyFill="1" applyBorder="1"/>
    <xf numFmtId="0" fontId="6" fillId="2" borderId="18" xfId="1" applyFont="1" applyFill="1" applyBorder="1"/>
    <xf numFmtId="0" fontId="5" fillId="2" borderId="24" xfId="1" applyFont="1" applyFill="1" applyBorder="1"/>
    <xf numFmtId="0" fontId="6" fillId="2" borderId="4" xfId="1" applyFont="1" applyFill="1" applyBorder="1"/>
    <xf numFmtId="0" fontId="5" fillId="2" borderId="25" xfId="1" applyFont="1" applyFill="1" applyBorder="1"/>
    <xf numFmtId="43" fontId="5" fillId="0" borderId="15" xfId="3" applyNumberFormat="1" applyFont="1" applyBorder="1"/>
    <xf numFmtId="165" fontId="6" fillId="2" borderId="8" xfId="1" applyNumberFormat="1" applyFont="1" applyFill="1" applyBorder="1"/>
    <xf numFmtId="3" fontId="6" fillId="2" borderId="6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horizontal="right" vertical="center"/>
    </xf>
    <xf numFmtId="3" fontId="5" fillId="2" borderId="19" xfId="1" applyNumberFormat="1" applyFont="1" applyFill="1" applyBorder="1" applyAlignment="1">
      <alignment horizontal="right" vertical="center"/>
    </xf>
    <xf numFmtId="3" fontId="6" fillId="2" borderId="21" xfId="1" applyNumberFormat="1" applyFont="1" applyFill="1" applyBorder="1" applyAlignment="1">
      <alignment horizontal="right" vertical="center"/>
    </xf>
    <xf numFmtId="3" fontId="5" fillId="2" borderId="10" xfId="1" applyNumberFormat="1" applyFont="1" applyFill="1" applyBorder="1" applyAlignment="1">
      <alignment horizontal="right" vertical="center"/>
    </xf>
    <xf numFmtId="3" fontId="5" fillId="2" borderId="6" xfId="1" applyNumberFormat="1" applyFont="1" applyFill="1" applyBorder="1" applyAlignment="1">
      <alignment horizontal="right" vertical="center"/>
    </xf>
    <xf numFmtId="3" fontId="6" fillId="2" borderId="12" xfId="1" applyNumberFormat="1" applyFont="1" applyFill="1" applyBorder="1" applyAlignment="1">
      <alignment horizontal="right" vertical="center"/>
    </xf>
    <xf numFmtId="3" fontId="5" fillId="2" borderId="8" xfId="1" applyNumberFormat="1" applyFont="1" applyFill="1" applyBorder="1" applyAlignment="1">
      <alignment horizontal="right" vertical="center"/>
    </xf>
    <xf numFmtId="166" fontId="5" fillId="0" borderId="2" xfId="3" applyNumberFormat="1" applyFont="1" applyBorder="1"/>
    <xf numFmtId="166" fontId="5" fillId="0" borderId="1" xfId="3" applyNumberFormat="1" applyFont="1" applyBorder="1"/>
    <xf numFmtId="166" fontId="6" fillId="0" borderId="23" xfId="3" applyNumberFormat="1" applyFont="1" applyBorder="1"/>
    <xf numFmtId="166" fontId="5" fillId="0" borderId="0" xfId="3" applyNumberFormat="1" applyFont="1"/>
    <xf numFmtId="166" fontId="5" fillId="0" borderId="1" xfId="0" applyNumberFormat="1" applyFont="1" applyBorder="1"/>
    <xf numFmtId="166" fontId="6" fillId="0" borderId="23" xfId="0" applyNumberFormat="1" applyFont="1" applyBorder="1"/>
    <xf numFmtId="1" fontId="0" fillId="0" borderId="0" xfId="3" applyNumberFormat="1" applyFont="1"/>
    <xf numFmtId="1" fontId="0" fillId="0" borderId="0" xfId="0" applyNumberFormat="1"/>
    <xf numFmtId="0" fontId="5" fillId="2" borderId="26" xfId="1" applyFont="1" applyFill="1" applyBorder="1"/>
    <xf numFmtId="0" fontId="5" fillId="0" borderId="17" xfId="1" applyFont="1" applyBorder="1"/>
    <xf numFmtId="0" fontId="5" fillId="3" borderId="18" xfId="1" applyFont="1" applyFill="1" applyBorder="1"/>
    <xf numFmtId="3" fontId="5" fillId="3" borderId="8" xfId="1" applyNumberFormat="1" applyFont="1" applyFill="1" applyBorder="1" applyAlignment="1">
      <alignment horizontal="right" vertical="center"/>
    </xf>
    <xf numFmtId="3" fontId="5" fillId="3" borderId="9" xfId="0" applyNumberFormat="1" applyFont="1" applyFill="1" applyBorder="1" applyAlignment="1">
      <alignment horizontal="right" vertical="center"/>
    </xf>
    <xf numFmtId="3" fontId="5" fillId="0" borderId="12" xfId="2" applyNumberFormat="1" applyFont="1" applyBorder="1"/>
    <xf numFmtId="3" fontId="5" fillId="0" borderId="6" xfId="2" applyNumberFormat="1" applyFont="1" applyBorder="1"/>
    <xf numFmtId="3" fontId="5" fillId="3" borderId="8" xfId="2" applyNumberFormat="1" applyFont="1" applyFill="1" applyBorder="1"/>
    <xf numFmtId="3" fontId="5" fillId="0" borderId="10" xfId="2" applyNumberFormat="1" applyFont="1" applyBorder="1"/>
    <xf numFmtId="3" fontId="5" fillId="2" borderId="6" xfId="3" applyNumberFormat="1" applyFont="1" applyFill="1" applyBorder="1" applyAlignment="1">
      <alignment horizontal="right" vertical="center"/>
    </xf>
    <xf numFmtId="3" fontId="5" fillId="0" borderId="8" xfId="2" applyNumberFormat="1" applyFont="1" applyBorder="1"/>
    <xf numFmtId="3" fontId="5" fillId="0" borderId="6" xfId="3" applyNumberFormat="1" applyFont="1" applyBorder="1" applyAlignment="1">
      <alignment horizontal="right" vertical="center"/>
    </xf>
    <xf numFmtId="166" fontId="0" fillId="0" borderId="0" xfId="4" applyNumberFormat="1" applyFont="1" applyBorder="1"/>
    <xf numFmtId="166" fontId="0" fillId="0" borderId="1" xfId="4" applyNumberFormat="1" applyFont="1" applyBorder="1"/>
    <xf numFmtId="166" fontId="0" fillId="0" borderId="23" xfId="4" applyNumberFormat="1" applyFont="1" applyBorder="1"/>
    <xf numFmtId="166" fontId="0" fillId="0" borderId="2" xfId="4" applyNumberFormat="1" applyFont="1" applyBorder="1"/>
    <xf numFmtId="0" fontId="5" fillId="2" borderId="30" xfId="1" applyFont="1" applyFill="1" applyBorder="1"/>
    <xf numFmtId="0" fontId="5" fillId="2" borderId="31" xfId="1" applyFont="1" applyFill="1" applyBorder="1"/>
    <xf numFmtId="43" fontId="6" fillId="2" borderId="24" xfId="1" applyNumberFormat="1" applyFont="1" applyFill="1" applyBorder="1" applyAlignment="1">
      <alignment horizontal="center"/>
    </xf>
    <xf numFmtId="43" fontId="5" fillId="2" borderId="32" xfId="1" applyNumberFormat="1" applyFont="1" applyFill="1" applyBorder="1"/>
    <xf numFmtId="43" fontId="5" fillId="2" borderId="16" xfId="1" applyNumberFormat="1" applyFont="1" applyFill="1" applyBorder="1"/>
    <xf numFmtId="43" fontId="5" fillId="2" borderId="17" xfId="1" applyNumberFormat="1" applyFont="1" applyFill="1" applyBorder="1"/>
    <xf numFmtId="43" fontId="6" fillId="2" borderId="17" xfId="1" applyNumberFormat="1" applyFont="1" applyFill="1" applyBorder="1"/>
    <xf numFmtId="43" fontId="5" fillId="3" borderId="18" xfId="1" applyNumberFormat="1" applyFont="1" applyFill="1" applyBorder="1"/>
    <xf numFmtId="43" fontId="6" fillId="2" borderId="5" xfId="1" applyNumberFormat="1" applyFont="1" applyFill="1" applyBorder="1"/>
    <xf numFmtId="43" fontId="5" fillId="2" borderId="33" xfId="1" applyNumberFormat="1" applyFont="1" applyFill="1" applyBorder="1"/>
    <xf numFmtId="43" fontId="5" fillId="0" borderId="33" xfId="1" applyNumberFormat="1" applyFont="1" applyBorder="1"/>
    <xf numFmtId="43" fontId="6" fillId="2" borderId="33" xfId="1" applyNumberFormat="1" applyFont="1" applyFill="1" applyBorder="1"/>
    <xf numFmtId="43" fontId="5" fillId="3" borderId="34" xfId="1" applyNumberFormat="1" applyFont="1" applyFill="1" applyBorder="1"/>
    <xf numFmtId="43" fontId="5" fillId="2" borderId="35" xfId="1" applyNumberFormat="1" applyFont="1" applyFill="1" applyBorder="1"/>
    <xf numFmtId="43" fontId="5" fillId="0" borderId="35" xfId="1" applyNumberFormat="1" applyFont="1" applyBorder="1"/>
    <xf numFmtId="43" fontId="5" fillId="2" borderId="36" xfId="1" applyNumberFormat="1" applyFont="1" applyFill="1" applyBorder="1"/>
    <xf numFmtId="43" fontId="6" fillId="3" borderId="34" xfId="1" applyNumberFormat="1" applyFont="1" applyFill="1" applyBorder="1" applyAlignment="1">
      <alignment horizontal="center"/>
    </xf>
    <xf numFmtId="43" fontId="5" fillId="2" borderId="34" xfId="1" applyNumberFormat="1" applyFont="1" applyFill="1" applyBorder="1"/>
    <xf numFmtId="43" fontId="6" fillId="2" borderId="34" xfId="1" applyNumberFormat="1" applyFont="1" applyFill="1" applyBorder="1"/>
    <xf numFmtId="43" fontId="5" fillId="2" borderId="30" xfId="1" applyNumberFormat="1" applyFont="1" applyFill="1" applyBorder="1"/>
    <xf numFmtId="43" fontId="6" fillId="2" borderId="37" xfId="1" applyNumberFormat="1" applyFont="1" applyFill="1" applyBorder="1"/>
    <xf numFmtId="0" fontId="5" fillId="2" borderId="34" xfId="1" applyFont="1" applyFill="1" applyBorder="1"/>
    <xf numFmtId="165" fontId="8" fillId="0" borderId="0" xfId="1" applyNumberFormat="1" applyFont="1"/>
    <xf numFmtId="3" fontId="6" fillId="0" borderId="27" xfId="2" applyNumberFormat="1" applyFont="1" applyBorder="1"/>
    <xf numFmtId="164" fontId="6" fillId="2" borderId="12" xfId="1" applyNumberFormat="1" applyFont="1" applyFill="1" applyBorder="1" applyAlignment="1">
      <alignment horizontal="center"/>
    </xf>
    <xf numFmtId="3" fontId="5" fillId="3" borderId="8" xfId="3" applyNumberFormat="1" applyFont="1" applyFill="1" applyBorder="1" applyAlignment="1">
      <alignment horizontal="right" vertical="center"/>
    </xf>
    <xf numFmtId="0" fontId="9" fillId="0" borderId="0" xfId="0" applyFont="1"/>
    <xf numFmtId="0" fontId="5" fillId="0" borderId="36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6" fillId="3" borderId="14" xfId="3" applyNumberFormat="1" applyFont="1" applyFill="1" applyBorder="1" applyAlignment="1">
      <alignment horizontal="center"/>
    </xf>
    <xf numFmtId="164" fontId="6" fillId="3" borderId="13" xfId="3" applyNumberFormat="1" applyFont="1" applyFill="1" applyBorder="1" applyAlignment="1">
      <alignment horizontal="center"/>
    </xf>
    <xf numFmtId="164" fontId="6" fillId="3" borderId="5" xfId="3" applyNumberFormat="1" applyFont="1" applyFill="1" applyBorder="1"/>
    <xf numFmtId="164" fontId="6" fillId="3" borderId="12" xfId="1" applyNumberFormat="1" applyFont="1" applyFill="1" applyBorder="1" applyAlignment="1">
      <alignment horizontal="center"/>
    </xf>
    <xf numFmtId="164" fontId="6" fillId="3" borderId="13" xfId="1" applyNumberFormat="1" applyFont="1" applyFill="1" applyBorder="1" applyAlignment="1">
      <alignment horizontal="center"/>
    </xf>
    <xf numFmtId="1" fontId="6" fillId="3" borderId="29" xfId="3" applyNumberFormat="1" applyFont="1" applyFill="1" applyBorder="1" applyAlignment="1">
      <alignment horizontal="center"/>
    </xf>
    <xf numFmtId="1" fontId="6" fillId="3" borderId="9" xfId="3" applyNumberFormat="1" applyFont="1" applyFill="1" applyBorder="1" applyAlignment="1">
      <alignment horizontal="center"/>
    </xf>
    <xf numFmtId="1" fontId="6" fillId="3" borderId="39" xfId="3" applyNumberFormat="1" applyFont="1" applyFill="1" applyBorder="1" applyAlignment="1">
      <alignment horizontal="center"/>
    </xf>
    <xf numFmtId="1" fontId="6" fillId="3" borderId="8" xfId="1" applyNumberFormat="1" applyFont="1" applyFill="1" applyBorder="1" applyAlignment="1">
      <alignment horizontal="center"/>
    </xf>
    <xf numFmtId="1" fontId="6" fillId="3" borderId="9" xfId="1" applyNumberFormat="1" applyFont="1" applyFill="1" applyBorder="1" applyAlignment="1">
      <alignment horizontal="center"/>
    </xf>
    <xf numFmtId="3" fontId="6" fillId="3" borderId="12" xfId="1" applyNumberFormat="1" applyFont="1" applyFill="1" applyBorder="1" applyAlignment="1">
      <alignment horizontal="center"/>
    </xf>
    <xf numFmtId="3" fontId="5" fillId="3" borderId="13" xfId="0" applyNumberFormat="1" applyFont="1" applyFill="1" applyBorder="1"/>
    <xf numFmtId="3" fontId="5" fillId="3" borderId="38" xfId="0" applyNumberFormat="1" applyFont="1" applyFill="1" applyBorder="1"/>
    <xf numFmtId="3" fontId="5" fillId="3" borderId="6" xfId="0" applyNumberFormat="1" applyFont="1" applyFill="1" applyBorder="1"/>
    <xf numFmtId="3" fontId="5" fillId="3" borderId="7" xfId="0" applyNumberFormat="1" applyFont="1" applyFill="1" applyBorder="1"/>
    <xf numFmtId="3" fontId="5" fillId="3" borderId="6" xfId="2" applyNumberFormat="1" applyFont="1" applyFill="1" applyBorder="1"/>
    <xf numFmtId="3" fontId="6" fillId="3" borderId="6" xfId="1" applyNumberFormat="1" applyFont="1" applyFill="1" applyBorder="1" applyAlignment="1">
      <alignment horizontal="right" vertical="center"/>
    </xf>
    <xf numFmtId="3" fontId="6" fillId="3" borderId="7" xfId="1" applyNumberFormat="1" applyFont="1" applyFill="1" applyBorder="1" applyAlignment="1">
      <alignment horizontal="right" vertical="center"/>
    </xf>
    <xf numFmtId="3" fontId="5" fillId="3" borderId="12" xfId="1" applyNumberFormat="1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3" fontId="5" fillId="3" borderId="12" xfId="2" applyNumberFormat="1" applyFont="1" applyFill="1" applyBorder="1"/>
    <xf numFmtId="3" fontId="5" fillId="3" borderId="6" xfId="1" applyNumberFormat="1" applyFont="1" applyFill="1" applyBorder="1" applyAlignment="1">
      <alignment horizontal="right" vertical="center"/>
    </xf>
    <xf numFmtId="3" fontId="5" fillId="3" borderId="17" xfId="1" applyNumberFormat="1" applyFont="1" applyFill="1" applyBorder="1" applyAlignment="1">
      <alignment horizontal="right" vertical="center"/>
    </xf>
    <xf numFmtId="3" fontId="5" fillId="3" borderId="10" xfId="1" applyNumberFormat="1" applyFont="1" applyFill="1" applyBorder="1" applyAlignment="1">
      <alignment horizontal="right" vertical="center"/>
    </xf>
    <xf numFmtId="3" fontId="5" fillId="3" borderId="11" xfId="0" applyNumberFormat="1" applyFont="1" applyFill="1" applyBorder="1" applyAlignment="1">
      <alignment horizontal="right" vertical="center"/>
    </xf>
    <xf numFmtId="3" fontId="5" fillId="3" borderId="10" xfId="2" applyNumberFormat="1" applyFont="1" applyFill="1" applyBorder="1"/>
    <xf numFmtId="3" fontId="5" fillId="3" borderId="7" xfId="0" applyNumberFormat="1" applyFont="1" applyFill="1" applyBorder="1" applyAlignment="1">
      <alignment horizontal="right" vertical="center"/>
    </xf>
    <xf numFmtId="3" fontId="6" fillId="3" borderId="27" xfId="1" applyNumberFormat="1" applyFont="1" applyFill="1" applyBorder="1" applyAlignment="1">
      <alignment horizontal="right" vertical="center"/>
    </xf>
    <xf numFmtId="3" fontId="6" fillId="3" borderId="28" xfId="0" applyNumberFormat="1" applyFont="1" applyFill="1" applyBorder="1" applyAlignment="1">
      <alignment horizontal="right" vertical="center"/>
    </xf>
    <xf numFmtId="3" fontId="6" fillId="3" borderId="27" xfId="2" applyNumberFormat="1" applyFont="1" applyFill="1" applyBorder="1"/>
    <xf numFmtId="3" fontId="5" fillId="3" borderId="6" xfId="3" applyNumberFormat="1" applyFont="1" applyFill="1" applyBorder="1" applyAlignment="1">
      <alignment horizontal="right" vertical="center"/>
    </xf>
    <xf numFmtId="3" fontId="5" fillId="3" borderId="7" xfId="3" applyNumberFormat="1" applyFont="1" applyFill="1" applyBorder="1" applyAlignment="1">
      <alignment horizontal="right" vertical="center"/>
    </xf>
    <xf numFmtId="3" fontId="6" fillId="3" borderId="6" xfId="3" applyNumberFormat="1" applyFont="1" applyFill="1" applyBorder="1" applyAlignment="1">
      <alignment horizontal="right" vertical="center"/>
    </xf>
    <xf numFmtId="3" fontId="6" fillId="3" borderId="7" xfId="3" applyNumberFormat="1" applyFont="1" applyFill="1" applyBorder="1" applyAlignment="1">
      <alignment horizontal="right" vertical="center"/>
    </xf>
    <xf numFmtId="3" fontId="5" fillId="3" borderId="12" xfId="3" applyNumberFormat="1" applyFont="1" applyFill="1" applyBorder="1" applyAlignment="1">
      <alignment horizontal="right" vertical="center"/>
    </xf>
    <xf numFmtId="3" fontId="6" fillId="3" borderId="8" xfId="3" applyNumberFormat="1" applyFont="1" applyFill="1" applyBorder="1" applyAlignment="1">
      <alignment horizontal="right" vertical="center"/>
    </xf>
    <xf numFmtId="3" fontId="6" fillId="3" borderId="9" xfId="3" applyNumberFormat="1" applyFont="1" applyFill="1" applyBorder="1" applyAlignment="1">
      <alignment horizontal="right" vertical="center"/>
    </xf>
    <xf numFmtId="3" fontId="6" fillId="3" borderId="8" xfId="1" applyNumberFormat="1" applyFont="1" applyFill="1" applyBorder="1" applyAlignment="1">
      <alignment horizontal="right" vertical="center"/>
    </xf>
    <xf numFmtId="3" fontId="5" fillId="3" borderId="19" xfId="3" applyNumberFormat="1" applyFont="1" applyFill="1" applyBorder="1" applyAlignment="1">
      <alignment horizontal="right" vertical="center"/>
    </xf>
    <xf numFmtId="3" fontId="5" fillId="3" borderId="20" xfId="0" applyNumberFormat="1" applyFont="1" applyFill="1" applyBorder="1" applyAlignment="1">
      <alignment horizontal="right" vertical="center"/>
    </xf>
    <xf numFmtId="3" fontId="5" fillId="3" borderId="19" xfId="1" applyNumberFormat="1" applyFont="1" applyFill="1" applyBorder="1" applyAlignment="1">
      <alignment horizontal="right" vertical="center"/>
    </xf>
    <xf numFmtId="3" fontId="6" fillId="3" borderId="21" xfId="3" applyNumberFormat="1" applyFont="1" applyFill="1" applyBorder="1" applyAlignment="1">
      <alignment horizontal="right" vertical="center"/>
    </xf>
    <xf numFmtId="3" fontId="6" fillId="3" borderId="22" xfId="3" applyNumberFormat="1" applyFont="1" applyFill="1" applyBorder="1" applyAlignment="1">
      <alignment horizontal="right" vertical="center"/>
    </xf>
    <xf numFmtId="3" fontId="6" fillId="3" borderId="21" xfId="1" applyNumberFormat="1" applyFont="1" applyFill="1" applyBorder="1" applyAlignment="1">
      <alignment horizontal="right" vertical="center"/>
    </xf>
    <xf numFmtId="3" fontId="5" fillId="3" borderId="10" xfId="3" applyNumberFormat="1" applyFont="1" applyFill="1" applyBorder="1" applyAlignment="1">
      <alignment horizontal="right" vertical="center"/>
    </xf>
    <xf numFmtId="3" fontId="6" fillId="3" borderId="12" xfId="1" applyNumberFormat="1" applyFont="1" applyFill="1" applyBorder="1" applyAlignment="1">
      <alignment horizontal="right" vertical="center"/>
    </xf>
    <xf numFmtId="3" fontId="6" fillId="3" borderId="13" xfId="0" applyNumberFormat="1" applyFont="1" applyFill="1" applyBorder="1" applyAlignment="1">
      <alignment horizontal="right" vertical="center"/>
    </xf>
    <xf numFmtId="3" fontId="6" fillId="3" borderId="7" xfId="0" applyNumberFormat="1" applyFont="1" applyFill="1" applyBorder="1" applyAlignment="1">
      <alignment horizontal="right" vertical="center"/>
    </xf>
    <xf numFmtId="3" fontId="5" fillId="3" borderId="40" xfId="0" applyNumberFormat="1" applyFont="1" applyFill="1" applyBorder="1" applyAlignment="1">
      <alignment horizontal="right" vertical="center"/>
    </xf>
    <xf numFmtId="3" fontId="5" fillId="3" borderId="39" xfId="0" applyNumberFormat="1" applyFont="1" applyFill="1" applyBorder="1" applyAlignment="1">
      <alignment horizontal="right" vertical="center"/>
    </xf>
  </cellXfs>
  <cellStyles count="5">
    <cellStyle name="Komma" xfId="4" builtinId="3"/>
    <cellStyle name="Normal" xfId="0" builtinId="0"/>
    <cellStyle name="Normal 2" xfId="2" xr:uid="{00000000-0005-0000-0000-000002000000}"/>
    <cellStyle name="Prosent" xfId="1" builtinId="5"/>
    <cellStyle name="Prosent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J10" sqref="J10"/>
    </sheetView>
  </sheetViews>
  <sheetFormatPr baseColWidth="10" defaultColWidth="11.3984375" defaultRowHeight="12.75" x14ac:dyDescent="0.35"/>
  <cols>
    <col min="1" max="1" width="4.265625" style="3" customWidth="1"/>
    <col min="2" max="2" width="32.1328125" style="3" bestFit="1" customWidth="1"/>
    <col min="3" max="3" width="16.86328125" style="9" customWidth="1"/>
    <col min="4" max="5" width="12.3984375" style="41" customWidth="1"/>
    <col min="6" max="6" width="14.73046875" style="41" bestFit="1" customWidth="1"/>
    <col min="7" max="8" width="12.3984375" style="5" customWidth="1"/>
    <col min="9" max="9" width="11.3984375" style="1"/>
    <col min="10" max="10" width="11.3984375" customWidth="1"/>
    <col min="12" max="16384" width="11.3984375" style="1"/>
  </cols>
  <sheetData>
    <row r="1" spans="1:15" ht="3.75" customHeight="1" thickBot="1" x14ac:dyDescent="0.4"/>
    <row r="2" spans="1:15" ht="12.75" customHeight="1" x14ac:dyDescent="0.35">
      <c r="A2" s="58"/>
      <c r="B2" s="60"/>
      <c r="C2" s="82" t="s">
        <v>83</v>
      </c>
      <c r="D2" s="87" t="s">
        <v>81</v>
      </c>
      <c r="E2" s="88"/>
      <c r="F2" s="89" t="s">
        <v>80</v>
      </c>
      <c r="G2" s="90" t="s">
        <v>77</v>
      </c>
      <c r="H2" s="91"/>
      <c r="I2" s="85"/>
      <c r="J2" s="86"/>
      <c r="K2" s="86"/>
    </row>
    <row r="3" spans="1:15" ht="13.5" customHeight="1" thickBot="1" x14ac:dyDescent="0.4">
      <c r="A3" s="59"/>
      <c r="B3" s="61"/>
      <c r="C3" s="25"/>
      <c r="D3" s="92" t="s">
        <v>5</v>
      </c>
      <c r="E3" s="93" t="s">
        <v>6</v>
      </c>
      <c r="F3" s="94"/>
      <c r="G3" s="95" t="s">
        <v>5</v>
      </c>
      <c r="H3" s="96" t="s">
        <v>6</v>
      </c>
      <c r="I3" s="85"/>
      <c r="J3" s="86"/>
      <c r="K3" s="86"/>
    </row>
    <row r="4" spans="1:15" x14ac:dyDescent="0.35">
      <c r="A4" s="15"/>
      <c r="B4" s="62"/>
      <c r="C4" s="47"/>
      <c r="D4" s="97"/>
      <c r="E4" s="98"/>
      <c r="F4" s="99"/>
      <c r="G4" s="97"/>
      <c r="H4" s="98"/>
    </row>
    <row r="5" spans="1:15" x14ac:dyDescent="0.35">
      <c r="A5" s="16"/>
      <c r="B5" s="63" t="s">
        <v>7</v>
      </c>
      <c r="C5" s="48">
        <v>178000</v>
      </c>
      <c r="D5" s="100"/>
      <c r="E5" s="101"/>
      <c r="F5" s="102">
        <v>198665</v>
      </c>
      <c r="G5" s="100">
        <v>200000</v>
      </c>
      <c r="H5" s="101"/>
      <c r="O5" s="84"/>
    </row>
    <row r="6" spans="1:15" x14ac:dyDescent="0.35">
      <c r="A6" s="16"/>
      <c r="B6" s="63" t="s">
        <v>8</v>
      </c>
      <c r="C6" s="48">
        <v>411305</v>
      </c>
      <c r="D6" s="100"/>
      <c r="E6" s="101"/>
      <c r="F6" s="102">
        <v>185657</v>
      </c>
      <c r="G6" s="100">
        <v>180000</v>
      </c>
      <c r="H6" s="101"/>
      <c r="O6" s="84"/>
    </row>
    <row r="7" spans="1:15" x14ac:dyDescent="0.35">
      <c r="A7" s="16"/>
      <c r="B7" s="63" t="s">
        <v>63</v>
      </c>
      <c r="C7" s="48">
        <f>536.5+571.52</f>
        <v>1108.02</v>
      </c>
      <c r="D7" s="100"/>
      <c r="E7" s="101"/>
      <c r="F7" s="102">
        <v>5144</v>
      </c>
      <c r="G7" s="100">
        <v>5000</v>
      </c>
      <c r="H7" s="101"/>
    </row>
    <row r="8" spans="1:15" x14ac:dyDescent="0.35">
      <c r="A8" s="16"/>
      <c r="B8" s="16" t="s">
        <v>39</v>
      </c>
      <c r="C8" s="48">
        <v>186077</v>
      </c>
      <c r="D8" s="100"/>
      <c r="E8" s="101"/>
      <c r="F8" s="102">
        <v>32511</v>
      </c>
      <c r="G8" s="100">
        <v>40000</v>
      </c>
      <c r="H8" s="101"/>
    </row>
    <row r="9" spans="1:15" x14ac:dyDescent="0.35">
      <c r="A9" s="16"/>
      <c r="B9" s="16" t="s">
        <v>76</v>
      </c>
      <c r="C9" s="48"/>
      <c r="D9" s="100"/>
      <c r="E9" s="101"/>
      <c r="F9" s="102">
        <v>1510027</v>
      </c>
      <c r="G9" s="100"/>
      <c r="H9" s="101"/>
    </row>
    <row r="10" spans="1:15" x14ac:dyDescent="0.35">
      <c r="A10" s="16"/>
      <c r="B10" s="16" t="s">
        <v>31</v>
      </c>
      <c r="C10" s="48">
        <f>5919-1108</f>
        <v>4811</v>
      </c>
      <c r="D10" s="100"/>
      <c r="E10" s="101"/>
      <c r="F10" s="102">
        <v>2615</v>
      </c>
      <c r="G10" s="100"/>
      <c r="H10" s="101"/>
    </row>
    <row r="11" spans="1:15" x14ac:dyDescent="0.35">
      <c r="A11" s="17"/>
      <c r="B11" s="64" t="s">
        <v>9</v>
      </c>
      <c r="C11" s="26">
        <f>SUM(C5:C10)</f>
        <v>781301.02</v>
      </c>
      <c r="D11" s="103">
        <f>SUM(D5:D10)</f>
        <v>0</v>
      </c>
      <c r="E11" s="104">
        <f>SUM(E5:E9)</f>
        <v>0</v>
      </c>
      <c r="F11" s="103">
        <f>SUM(F5:F10)</f>
        <v>1934619</v>
      </c>
      <c r="G11" s="103">
        <f>SUM(G5:G10)</f>
        <v>425000</v>
      </c>
      <c r="H11" s="104">
        <f>SUM(H5:H9)</f>
        <v>0</v>
      </c>
    </row>
    <row r="12" spans="1:15" ht="8.1" customHeight="1" thickBot="1" x14ac:dyDescent="0.4">
      <c r="A12" s="44"/>
      <c r="B12" s="65"/>
      <c r="C12" s="49"/>
      <c r="D12" s="45"/>
      <c r="E12" s="46"/>
      <c r="F12" s="49"/>
      <c r="G12" s="45"/>
      <c r="H12" s="46"/>
    </row>
    <row r="13" spans="1:15" x14ac:dyDescent="0.35">
      <c r="A13" s="19"/>
      <c r="B13" s="66" t="s">
        <v>35</v>
      </c>
      <c r="C13" s="47"/>
      <c r="D13" s="105"/>
      <c r="E13" s="106"/>
      <c r="F13" s="107"/>
      <c r="G13" s="105"/>
      <c r="H13" s="106"/>
    </row>
    <row r="14" spans="1:15" x14ac:dyDescent="0.35">
      <c r="A14" s="16"/>
      <c r="B14" s="67" t="s">
        <v>72</v>
      </c>
      <c r="C14" s="48">
        <v>78171</v>
      </c>
      <c r="D14" s="108"/>
      <c r="E14" s="108"/>
      <c r="F14" s="102">
        <v>95349</v>
      </c>
      <c r="G14" s="108"/>
      <c r="H14" s="108">
        <v>40000</v>
      </c>
    </row>
    <row r="15" spans="1:15" x14ac:dyDescent="0.35">
      <c r="A15" s="16"/>
      <c r="B15" s="67" t="s">
        <v>65</v>
      </c>
      <c r="C15" s="48"/>
      <c r="D15" s="108"/>
      <c r="E15" s="108"/>
      <c r="F15" s="102"/>
      <c r="G15" s="108"/>
      <c r="H15" s="108"/>
    </row>
    <row r="16" spans="1:15" x14ac:dyDescent="0.35">
      <c r="A16" s="16"/>
      <c r="B16" s="67" t="s">
        <v>4</v>
      </c>
      <c r="C16" s="48">
        <v>7000</v>
      </c>
      <c r="D16" s="108"/>
      <c r="E16" s="108"/>
      <c r="F16" s="102">
        <v>15000</v>
      </c>
      <c r="G16" s="108"/>
      <c r="H16" s="108"/>
    </row>
    <row r="17" spans="1:15" x14ac:dyDescent="0.35">
      <c r="A17" s="16"/>
      <c r="B17" s="67" t="s">
        <v>74</v>
      </c>
      <c r="C17" s="48">
        <v>3000</v>
      </c>
      <c r="D17" s="108"/>
      <c r="E17" s="108"/>
      <c r="F17" s="102"/>
      <c r="G17" s="108"/>
      <c r="H17" s="108">
        <v>10000</v>
      </c>
    </row>
    <row r="18" spans="1:15" x14ac:dyDescent="0.35">
      <c r="A18" s="16"/>
      <c r="B18" s="67" t="s">
        <v>85</v>
      </c>
      <c r="C18" s="48">
        <v>7500</v>
      </c>
      <c r="D18" s="108"/>
      <c r="E18" s="108"/>
      <c r="F18" s="102"/>
      <c r="G18" s="108"/>
      <c r="H18" s="108">
        <v>5000</v>
      </c>
    </row>
    <row r="19" spans="1:15" x14ac:dyDescent="0.35">
      <c r="A19" s="16"/>
      <c r="B19" s="67" t="s">
        <v>66</v>
      </c>
      <c r="C19" s="48">
        <v>53460</v>
      </c>
      <c r="D19" s="108"/>
      <c r="E19" s="108"/>
      <c r="F19" s="102">
        <v>58320</v>
      </c>
      <c r="G19" s="108"/>
      <c r="H19" s="108">
        <v>60000</v>
      </c>
    </row>
    <row r="20" spans="1:15" x14ac:dyDescent="0.35">
      <c r="A20" s="16"/>
      <c r="B20" s="67" t="s">
        <v>67</v>
      </c>
      <c r="C20" s="48">
        <v>2962</v>
      </c>
      <c r="D20" s="108"/>
      <c r="E20" s="108"/>
      <c r="F20" s="102">
        <v>2132</v>
      </c>
      <c r="G20" s="108"/>
      <c r="H20" s="108">
        <v>2000</v>
      </c>
    </row>
    <row r="21" spans="1:15" x14ac:dyDescent="0.35">
      <c r="A21" s="16"/>
      <c r="B21" s="67" t="s">
        <v>82</v>
      </c>
      <c r="C21" s="48">
        <v>5047</v>
      </c>
      <c r="D21" s="108"/>
      <c r="E21" s="108"/>
      <c r="F21" s="102">
        <v>2169</v>
      </c>
      <c r="G21" s="108"/>
      <c r="H21" s="108"/>
    </row>
    <row r="22" spans="1:15" x14ac:dyDescent="0.35">
      <c r="A22" s="16"/>
      <c r="B22" s="67" t="s">
        <v>79</v>
      </c>
      <c r="C22" s="48">
        <v>30339</v>
      </c>
      <c r="D22" s="108"/>
      <c r="E22" s="108"/>
      <c r="F22" s="102">
        <v>30708</v>
      </c>
      <c r="G22" s="108"/>
      <c r="H22" s="108">
        <v>15000</v>
      </c>
      <c r="O22" s="84"/>
    </row>
    <row r="23" spans="1:15" x14ac:dyDescent="0.35">
      <c r="A23" s="16"/>
      <c r="B23" s="67" t="s">
        <v>36</v>
      </c>
      <c r="C23" s="48">
        <f>2400+17324+12611-4012-3242-9220</f>
        <v>15861</v>
      </c>
      <c r="D23" s="108"/>
      <c r="E23" s="108"/>
      <c r="F23" s="102">
        <v>31946</v>
      </c>
      <c r="G23" s="108"/>
      <c r="H23" s="108">
        <v>35000</v>
      </c>
      <c r="I23" s="2"/>
    </row>
    <row r="24" spans="1:15" x14ac:dyDescent="0.35">
      <c r="A24" s="16"/>
      <c r="B24" s="67" t="s">
        <v>2</v>
      </c>
      <c r="C24" s="48">
        <v>11211</v>
      </c>
      <c r="D24" s="108"/>
      <c r="E24" s="108"/>
      <c r="F24" s="102">
        <v>2500</v>
      </c>
      <c r="G24" s="108"/>
      <c r="H24" s="108">
        <v>10000</v>
      </c>
    </row>
    <row r="25" spans="1:15" x14ac:dyDescent="0.35">
      <c r="A25" s="16"/>
      <c r="B25" s="67" t="s">
        <v>75</v>
      </c>
      <c r="C25" s="48"/>
      <c r="D25" s="108"/>
      <c r="E25" s="108"/>
      <c r="F25" s="102"/>
      <c r="G25" s="108"/>
      <c r="H25" s="108">
        <v>25000</v>
      </c>
    </row>
    <row r="26" spans="1:15" x14ac:dyDescent="0.35">
      <c r="A26" s="43"/>
      <c r="B26" s="68" t="s">
        <v>37</v>
      </c>
      <c r="C26" s="48">
        <v>7737</v>
      </c>
      <c r="D26" s="108"/>
      <c r="E26" s="108"/>
      <c r="F26" s="102">
        <v>2584</v>
      </c>
      <c r="G26" s="108"/>
      <c r="H26" s="108">
        <v>2000</v>
      </c>
    </row>
    <row r="27" spans="1:15" x14ac:dyDescent="0.35">
      <c r="A27" s="16"/>
      <c r="B27" s="67" t="s">
        <v>76</v>
      </c>
      <c r="C27" s="48">
        <v>10941</v>
      </c>
      <c r="D27" s="108"/>
      <c r="E27" s="109"/>
      <c r="F27" s="102"/>
      <c r="G27" s="108"/>
      <c r="H27" s="109"/>
    </row>
    <row r="28" spans="1:15" x14ac:dyDescent="0.35">
      <c r="A28" s="16"/>
      <c r="B28" s="67" t="s">
        <v>70</v>
      </c>
      <c r="C28" s="48">
        <f>17858+39055</f>
        <v>56913</v>
      </c>
      <c r="D28" s="108"/>
      <c r="E28" s="109"/>
      <c r="F28" s="102">
        <v>16677</v>
      </c>
      <c r="G28" s="108"/>
      <c r="H28" s="109"/>
    </row>
    <row r="29" spans="1:15" x14ac:dyDescent="0.35">
      <c r="A29" s="17"/>
      <c r="B29" s="69" t="s">
        <v>41</v>
      </c>
      <c r="C29" s="26">
        <f t="shared" ref="C29:H29" si="0">SUM(C14:C28)</f>
        <v>290142</v>
      </c>
      <c r="D29" s="103">
        <f t="shared" si="0"/>
        <v>0</v>
      </c>
      <c r="E29" s="104">
        <f t="shared" si="0"/>
        <v>0</v>
      </c>
      <c r="F29" s="103">
        <f t="shared" si="0"/>
        <v>257385</v>
      </c>
      <c r="G29" s="103">
        <f t="shared" si="0"/>
        <v>0</v>
      </c>
      <c r="H29" s="104">
        <f t="shared" si="0"/>
        <v>204000</v>
      </c>
    </row>
    <row r="30" spans="1:15" ht="8.1" customHeight="1" thickBot="1" x14ac:dyDescent="0.4">
      <c r="A30" s="44"/>
      <c r="B30" s="70"/>
      <c r="C30" s="49"/>
      <c r="D30" s="45"/>
      <c r="E30" s="46"/>
      <c r="F30" s="49"/>
      <c r="G30" s="45"/>
      <c r="H30" s="46"/>
    </row>
    <row r="31" spans="1:15" hidden="1" x14ac:dyDescent="0.35">
      <c r="A31" s="15"/>
      <c r="B31" s="66" t="s">
        <v>55</v>
      </c>
      <c r="C31" s="47"/>
      <c r="D31" s="105"/>
      <c r="E31" s="106"/>
      <c r="F31" s="107"/>
      <c r="G31" s="105"/>
      <c r="H31" s="106"/>
    </row>
    <row r="32" spans="1:15" hidden="1" x14ac:dyDescent="0.35">
      <c r="A32" s="23"/>
      <c r="B32" s="71" t="s">
        <v>60</v>
      </c>
      <c r="C32" s="50"/>
      <c r="D32" s="110"/>
      <c r="E32" s="111"/>
      <c r="F32" s="112"/>
      <c r="G32" s="110"/>
      <c r="H32" s="111"/>
    </row>
    <row r="33" spans="1:8" hidden="1" x14ac:dyDescent="0.35">
      <c r="A33" s="16"/>
      <c r="B33" s="68" t="s">
        <v>37</v>
      </c>
      <c r="C33" s="48"/>
      <c r="D33" s="108"/>
      <c r="E33" s="113"/>
      <c r="F33" s="102"/>
      <c r="G33" s="108"/>
      <c r="H33" s="113"/>
    </row>
    <row r="34" spans="1:8" hidden="1" x14ac:dyDescent="0.35">
      <c r="A34" s="23"/>
      <c r="B34" s="72" t="s">
        <v>56</v>
      </c>
      <c r="C34" s="50"/>
      <c r="D34" s="110"/>
      <c r="E34" s="111"/>
      <c r="F34" s="112"/>
      <c r="G34" s="110"/>
      <c r="H34" s="111"/>
    </row>
    <row r="35" spans="1:8" hidden="1" x14ac:dyDescent="0.35">
      <c r="A35" s="23"/>
      <c r="B35" s="72" t="s">
        <v>57</v>
      </c>
      <c r="C35" s="50"/>
      <c r="D35" s="110"/>
      <c r="E35" s="111"/>
      <c r="F35" s="112"/>
      <c r="G35" s="110"/>
      <c r="H35" s="111"/>
    </row>
    <row r="36" spans="1:8" hidden="1" x14ac:dyDescent="0.35">
      <c r="A36" s="23"/>
      <c r="B36" s="72" t="s">
        <v>58</v>
      </c>
      <c r="C36" s="50"/>
      <c r="D36" s="110"/>
      <c r="E36" s="111"/>
      <c r="F36" s="112"/>
      <c r="G36" s="110"/>
      <c r="H36" s="111"/>
    </row>
    <row r="37" spans="1:8" hidden="1" x14ac:dyDescent="0.35">
      <c r="A37" s="23"/>
      <c r="B37" s="71" t="s">
        <v>59</v>
      </c>
      <c r="C37" s="50"/>
      <c r="D37" s="110"/>
      <c r="E37" s="111"/>
      <c r="F37" s="112"/>
      <c r="G37" s="110"/>
      <c r="H37" s="111"/>
    </row>
    <row r="38" spans="1:8" hidden="1" x14ac:dyDescent="0.35">
      <c r="A38" s="23"/>
      <c r="B38" s="72" t="s">
        <v>3</v>
      </c>
      <c r="C38" s="50"/>
      <c r="D38" s="110"/>
      <c r="E38" s="111"/>
      <c r="F38" s="112"/>
      <c r="G38" s="110"/>
      <c r="H38" s="111"/>
    </row>
    <row r="39" spans="1:8" hidden="1" x14ac:dyDescent="0.35">
      <c r="A39" s="23"/>
      <c r="B39" s="72" t="s">
        <v>64</v>
      </c>
      <c r="C39" s="50"/>
      <c r="D39" s="110"/>
      <c r="E39" s="111"/>
      <c r="F39" s="112"/>
      <c r="G39" s="110"/>
      <c r="H39" s="111"/>
    </row>
    <row r="40" spans="1:8" hidden="1" x14ac:dyDescent="0.35">
      <c r="A40" s="23"/>
      <c r="B40" s="72" t="s">
        <v>42</v>
      </c>
      <c r="C40" s="50"/>
      <c r="D40" s="110"/>
      <c r="E40" s="111"/>
      <c r="F40" s="112"/>
      <c r="G40" s="110"/>
      <c r="H40" s="111"/>
    </row>
    <row r="41" spans="1:8" ht="13.15" hidden="1" thickBot="1" x14ac:dyDescent="0.4">
      <c r="A41" s="42"/>
      <c r="B41" s="73"/>
      <c r="C41" s="81">
        <f>SUM(C31:C40)</f>
        <v>0</v>
      </c>
      <c r="D41" s="114">
        <f>SUM(D32:D40)</f>
        <v>0</v>
      </c>
      <c r="E41" s="115">
        <f>SUM(E32:E40)</f>
        <v>0</v>
      </c>
      <c r="F41" s="116">
        <f>SUM(F31:F40)</f>
        <v>0</v>
      </c>
      <c r="G41" s="114">
        <f>SUM(G32:G40)</f>
        <v>0</v>
      </c>
      <c r="H41" s="115">
        <f>SUM(H32:H40)</f>
        <v>0</v>
      </c>
    </row>
    <row r="42" spans="1:8" x14ac:dyDescent="0.35">
      <c r="A42" s="15"/>
      <c r="B42" s="66" t="s">
        <v>10</v>
      </c>
      <c r="C42" s="47"/>
      <c r="D42" s="105"/>
      <c r="E42" s="106"/>
      <c r="F42" s="107"/>
      <c r="G42" s="105"/>
      <c r="H42" s="106"/>
    </row>
    <row r="43" spans="1:8" x14ac:dyDescent="0.35">
      <c r="A43" s="43"/>
      <c r="B43" s="68" t="s">
        <v>11</v>
      </c>
      <c r="C43" s="48">
        <v>6405</v>
      </c>
      <c r="D43" s="108"/>
      <c r="E43" s="108"/>
      <c r="F43" s="102" t="s">
        <v>84</v>
      </c>
      <c r="G43" s="108"/>
      <c r="H43" s="108">
        <v>7500</v>
      </c>
    </row>
    <row r="44" spans="1:8" x14ac:dyDescent="0.35">
      <c r="A44" s="16"/>
      <c r="B44" s="67" t="s">
        <v>12</v>
      </c>
      <c r="C44" s="48">
        <v>29015</v>
      </c>
      <c r="D44" s="108"/>
      <c r="E44" s="108"/>
      <c r="F44" s="102">
        <v>12835</v>
      </c>
      <c r="G44" s="108"/>
      <c r="H44" s="108">
        <v>7500</v>
      </c>
    </row>
    <row r="45" spans="1:8" x14ac:dyDescent="0.35">
      <c r="A45" s="16"/>
      <c r="B45" s="67" t="s">
        <v>0</v>
      </c>
      <c r="C45" s="48"/>
      <c r="D45" s="108"/>
      <c r="E45" s="108"/>
      <c r="F45" s="102">
        <v>10520</v>
      </c>
      <c r="G45" s="108"/>
      <c r="H45" s="108">
        <v>7500</v>
      </c>
    </row>
    <row r="46" spans="1:8" x14ac:dyDescent="0.35">
      <c r="A46" s="16"/>
      <c r="B46" s="67" t="s">
        <v>71</v>
      </c>
      <c r="C46" s="48">
        <v>3598</v>
      </c>
      <c r="D46" s="108"/>
      <c r="E46" s="108"/>
      <c r="F46" s="102">
        <v>4048</v>
      </c>
      <c r="G46" s="108"/>
      <c r="H46" s="108">
        <v>7500</v>
      </c>
    </row>
    <row r="47" spans="1:8" x14ac:dyDescent="0.35">
      <c r="A47" s="17"/>
      <c r="B47" s="69" t="s">
        <v>13</v>
      </c>
      <c r="C47" s="26">
        <f>SUM(C43:C46)</f>
        <v>39018</v>
      </c>
      <c r="D47" s="103">
        <f t="shared" ref="D47" si="1">SUM(D43:D46)</f>
        <v>0</v>
      </c>
      <c r="E47" s="104">
        <f>SUM(E43:E46)</f>
        <v>0</v>
      </c>
      <c r="F47" s="103">
        <f>SUM(F43:F46)</f>
        <v>27403</v>
      </c>
      <c r="G47" s="103">
        <f t="shared" ref="G47" si="2">SUM(G43:G46)</f>
        <v>0</v>
      </c>
      <c r="H47" s="104">
        <f>SUM(H43:H46)</f>
        <v>30000</v>
      </c>
    </row>
    <row r="48" spans="1:8" ht="8.1" customHeight="1" thickBot="1" x14ac:dyDescent="0.4">
      <c r="A48" s="44"/>
      <c r="B48" s="70"/>
      <c r="C48" s="49"/>
      <c r="D48" s="45"/>
      <c r="E48" s="46"/>
      <c r="F48" s="49"/>
      <c r="G48" s="45"/>
      <c r="H48" s="46"/>
    </row>
    <row r="49" spans="1:15" x14ac:dyDescent="0.35">
      <c r="A49" s="15"/>
      <c r="B49" s="66" t="s">
        <v>14</v>
      </c>
      <c r="C49" s="47"/>
      <c r="D49" s="105"/>
      <c r="E49" s="106"/>
      <c r="F49" s="107"/>
      <c r="G49" s="105"/>
      <c r="H49" s="106"/>
    </row>
    <row r="50" spans="1:15" x14ac:dyDescent="0.35">
      <c r="A50" s="43"/>
      <c r="B50" s="68" t="s">
        <v>15</v>
      </c>
      <c r="C50" s="48">
        <f>16092</f>
        <v>16092</v>
      </c>
      <c r="D50" s="117"/>
      <c r="E50" s="117"/>
      <c r="F50" s="102" t="s">
        <v>84</v>
      </c>
      <c r="G50" s="117"/>
      <c r="H50" s="117">
        <v>25000</v>
      </c>
    </row>
    <row r="51" spans="1:15" x14ac:dyDescent="0.35">
      <c r="A51" s="16"/>
      <c r="B51" s="67" t="s">
        <v>43</v>
      </c>
      <c r="C51" s="51">
        <v>22314</v>
      </c>
      <c r="D51" s="117"/>
      <c r="E51" s="117"/>
      <c r="F51" s="117">
        <v>86753</v>
      </c>
      <c r="G51" s="117"/>
      <c r="H51" s="117">
        <v>25000</v>
      </c>
      <c r="O51" s="84"/>
    </row>
    <row r="52" spans="1:15" x14ac:dyDescent="0.35">
      <c r="A52" s="16"/>
      <c r="B52" s="67" t="s">
        <v>16</v>
      </c>
      <c r="C52" s="48"/>
      <c r="D52" s="117"/>
      <c r="E52" s="113"/>
      <c r="F52" s="102"/>
      <c r="G52" s="117"/>
      <c r="H52" s="113"/>
    </row>
    <row r="53" spans="1:15" x14ac:dyDescent="0.35">
      <c r="A53" s="16"/>
      <c r="B53" s="67" t="s">
        <v>1</v>
      </c>
      <c r="C53" s="51">
        <v>25465</v>
      </c>
      <c r="D53" s="117"/>
      <c r="E53" s="118"/>
      <c r="F53" s="117">
        <v>57725</v>
      </c>
      <c r="G53" s="117">
        <v>60000</v>
      </c>
      <c r="H53" s="118">
        <v>100000</v>
      </c>
      <c r="O53" s="84"/>
    </row>
    <row r="54" spans="1:15" x14ac:dyDescent="0.35">
      <c r="A54" s="16"/>
      <c r="B54" s="67" t="s">
        <v>76</v>
      </c>
      <c r="C54" s="51"/>
      <c r="D54" s="117"/>
      <c r="E54" s="118"/>
      <c r="F54" s="117">
        <v>1623331</v>
      </c>
      <c r="G54" s="117"/>
      <c r="H54" s="118"/>
    </row>
    <row r="55" spans="1:15" x14ac:dyDescent="0.35">
      <c r="A55" s="16"/>
      <c r="B55" s="67" t="s">
        <v>38</v>
      </c>
      <c r="C55" s="51">
        <v>11515</v>
      </c>
      <c r="D55" s="117"/>
      <c r="E55" s="113"/>
      <c r="F55" s="117">
        <v>46624</v>
      </c>
      <c r="G55" s="117"/>
      <c r="H55" s="113">
        <v>40000</v>
      </c>
    </row>
    <row r="56" spans="1:15" x14ac:dyDescent="0.35">
      <c r="A56" s="16"/>
      <c r="B56" s="67" t="s">
        <v>3</v>
      </c>
      <c r="C56" s="51">
        <v>954</v>
      </c>
      <c r="D56" s="117"/>
      <c r="E56" s="113"/>
      <c r="F56" s="117" t="s">
        <v>84</v>
      </c>
      <c r="G56" s="117"/>
      <c r="H56" s="113"/>
    </row>
    <row r="57" spans="1:15" x14ac:dyDescent="0.35">
      <c r="A57" s="16"/>
      <c r="B57" s="67" t="s">
        <v>42</v>
      </c>
      <c r="C57" s="51">
        <v>125204</v>
      </c>
      <c r="D57" s="117"/>
      <c r="E57" s="113"/>
      <c r="F57" s="117">
        <v>128794</v>
      </c>
      <c r="G57" s="117"/>
      <c r="H57" s="113"/>
      <c r="O57" s="84"/>
    </row>
    <row r="58" spans="1:15" x14ac:dyDescent="0.35">
      <c r="A58" s="16"/>
      <c r="B58" s="67" t="s">
        <v>68</v>
      </c>
      <c r="C58" s="51"/>
      <c r="D58" s="117"/>
      <c r="E58" s="113"/>
      <c r="F58" s="117" t="s">
        <v>84</v>
      </c>
      <c r="G58" s="117">
        <v>10000</v>
      </c>
      <c r="H58" s="113">
        <v>30000</v>
      </c>
    </row>
    <row r="59" spans="1:15" x14ac:dyDescent="0.35">
      <c r="A59" s="16"/>
      <c r="B59" s="67" t="s">
        <v>33</v>
      </c>
      <c r="C59" s="51">
        <v>51611</v>
      </c>
      <c r="D59" s="117"/>
      <c r="E59" s="113"/>
      <c r="F59" s="117">
        <v>67204</v>
      </c>
      <c r="G59" s="117"/>
      <c r="H59" s="113"/>
    </row>
    <row r="60" spans="1:15" x14ac:dyDescent="0.35">
      <c r="A60" s="17"/>
      <c r="B60" s="69" t="s">
        <v>17</v>
      </c>
      <c r="C60" s="26">
        <f>SUM(C50:C59)</f>
        <v>253155</v>
      </c>
      <c r="D60" s="119">
        <f t="shared" ref="D60:E60" si="3">SUM(D50:D59)</f>
        <v>0</v>
      </c>
      <c r="E60" s="120">
        <f t="shared" si="3"/>
        <v>0</v>
      </c>
      <c r="F60" s="103">
        <f>SUM(F50:F59)</f>
        <v>2010431</v>
      </c>
      <c r="G60" s="119">
        <f t="shared" ref="G60:H60" si="4">SUM(G50:G59)</f>
        <v>70000</v>
      </c>
      <c r="H60" s="120">
        <f t="shared" si="4"/>
        <v>220000</v>
      </c>
    </row>
    <row r="61" spans="1:15" ht="8.1" customHeight="1" thickBot="1" x14ac:dyDescent="0.4">
      <c r="A61" s="44"/>
      <c r="B61" s="74"/>
      <c r="C61" s="49"/>
      <c r="D61" s="83"/>
      <c r="E61" s="46"/>
      <c r="F61" s="49"/>
      <c r="G61" s="83"/>
      <c r="H61" s="46"/>
    </row>
    <row r="62" spans="1:15" x14ac:dyDescent="0.35">
      <c r="A62" s="15"/>
      <c r="B62" s="66" t="s">
        <v>18</v>
      </c>
      <c r="C62" s="47"/>
      <c r="D62" s="121"/>
      <c r="E62" s="106"/>
      <c r="F62" s="107"/>
      <c r="G62" s="121"/>
      <c r="H62" s="106"/>
    </row>
    <row r="63" spans="1:15" x14ac:dyDescent="0.35">
      <c r="A63" s="43"/>
      <c r="B63" s="68" t="s">
        <v>19</v>
      </c>
      <c r="C63" s="48">
        <v>4075</v>
      </c>
      <c r="D63" s="117"/>
      <c r="E63" s="113"/>
      <c r="F63" s="102" t="s">
        <v>84</v>
      </c>
      <c r="G63" s="117"/>
      <c r="H63" s="113">
        <v>25000</v>
      </c>
    </row>
    <row r="64" spans="1:15" x14ac:dyDescent="0.35">
      <c r="A64" s="16"/>
      <c r="B64" s="67" t="s">
        <v>34</v>
      </c>
      <c r="C64" s="48"/>
      <c r="D64" s="117"/>
      <c r="E64" s="113"/>
      <c r="F64" s="102">
        <v>47516</v>
      </c>
      <c r="G64" s="117"/>
      <c r="H64" s="113">
        <v>55000</v>
      </c>
    </row>
    <row r="65" spans="1:15" x14ac:dyDescent="0.35">
      <c r="A65" s="17"/>
      <c r="B65" s="69" t="s">
        <v>20</v>
      </c>
      <c r="C65" s="26">
        <f>SUM(C63:C64)</f>
        <v>4075</v>
      </c>
      <c r="D65" s="119">
        <f t="shared" ref="D65" si="5">SUM(D63:D64)</f>
        <v>0</v>
      </c>
      <c r="E65" s="120">
        <f>SUM(E63:E64)</f>
        <v>0</v>
      </c>
      <c r="F65" s="103">
        <f>SUM(F63:F64)</f>
        <v>47516</v>
      </c>
      <c r="G65" s="119">
        <f t="shared" ref="G65" si="6">SUM(G63:G64)</f>
        <v>0</v>
      </c>
      <c r="H65" s="120">
        <f>SUM(H63:H64)</f>
        <v>80000</v>
      </c>
    </row>
    <row r="66" spans="1:15" ht="8.1" customHeight="1" thickBot="1" x14ac:dyDescent="0.4">
      <c r="A66" s="18"/>
      <c r="B66" s="75"/>
      <c r="C66" s="52"/>
      <c r="D66" s="83"/>
      <c r="E66" s="46"/>
      <c r="F66" s="49"/>
      <c r="G66" s="83"/>
      <c r="H66" s="46"/>
    </row>
    <row r="67" spans="1:15" x14ac:dyDescent="0.35">
      <c r="A67" s="15"/>
      <c r="B67" s="66" t="s">
        <v>21</v>
      </c>
      <c r="C67" s="47"/>
      <c r="D67" s="121"/>
      <c r="E67" s="106"/>
      <c r="F67" s="107"/>
      <c r="G67" s="121"/>
      <c r="H67" s="106"/>
    </row>
    <row r="68" spans="1:15" x14ac:dyDescent="0.35">
      <c r="A68" s="43"/>
      <c r="B68" s="68" t="s">
        <v>22</v>
      </c>
      <c r="C68" s="48"/>
      <c r="D68" s="117"/>
      <c r="E68" s="113"/>
      <c r="F68" s="102" t="s">
        <v>84</v>
      </c>
      <c r="G68" s="117"/>
      <c r="H68" s="113">
        <v>25000</v>
      </c>
    </row>
    <row r="69" spans="1:15" x14ac:dyDescent="0.35">
      <c r="A69" s="43"/>
      <c r="B69" s="68" t="s">
        <v>30</v>
      </c>
      <c r="C69" s="48">
        <f>4012+3242+9220</f>
        <v>16474</v>
      </c>
      <c r="D69" s="117"/>
      <c r="E69" s="113"/>
      <c r="F69" s="102" t="s">
        <v>84</v>
      </c>
      <c r="G69" s="117"/>
      <c r="H69" s="113">
        <v>20000</v>
      </c>
      <c r="O69" s="84"/>
    </row>
    <row r="70" spans="1:15" x14ac:dyDescent="0.35">
      <c r="A70" s="43"/>
      <c r="B70" s="68" t="s">
        <v>32</v>
      </c>
      <c r="C70" s="53"/>
      <c r="D70" s="117"/>
      <c r="E70" s="113"/>
      <c r="F70" s="117">
        <v>10500</v>
      </c>
      <c r="G70" s="117"/>
      <c r="H70" s="113">
        <v>10000</v>
      </c>
    </row>
    <row r="71" spans="1:15" x14ac:dyDescent="0.35">
      <c r="A71" s="16"/>
      <c r="B71" s="67" t="s">
        <v>40</v>
      </c>
      <c r="C71" s="48"/>
      <c r="D71" s="117"/>
      <c r="E71" s="113"/>
      <c r="F71" s="102"/>
      <c r="G71" s="117"/>
      <c r="H71" s="113"/>
    </row>
    <row r="72" spans="1:15" x14ac:dyDescent="0.35">
      <c r="A72" s="16"/>
      <c r="B72" s="67" t="s">
        <v>69</v>
      </c>
      <c r="C72" s="48">
        <v>4149</v>
      </c>
      <c r="D72" s="117"/>
      <c r="E72" s="113"/>
      <c r="F72" s="102">
        <v>0</v>
      </c>
      <c r="G72" s="117"/>
      <c r="H72" s="113">
        <v>15000</v>
      </c>
    </row>
    <row r="73" spans="1:15" ht="13.15" thickBot="1" x14ac:dyDescent="0.4">
      <c r="A73" s="20"/>
      <c r="B73" s="76" t="s">
        <v>23</v>
      </c>
      <c r="C73" s="27">
        <f>SUM(C68:C72)</f>
        <v>20623</v>
      </c>
      <c r="D73" s="122">
        <f t="shared" ref="D73:E73" si="7">SUM(D68:D72)</f>
        <v>0</v>
      </c>
      <c r="E73" s="123">
        <f t="shared" si="7"/>
        <v>0</v>
      </c>
      <c r="F73" s="124">
        <f>SUM(F68:F72)</f>
        <v>10500</v>
      </c>
      <c r="G73" s="122">
        <f t="shared" ref="G73:H73" si="8">SUM(G68:G72)</f>
        <v>0</v>
      </c>
      <c r="H73" s="123">
        <f t="shared" si="8"/>
        <v>70000</v>
      </c>
    </row>
    <row r="74" spans="1:15" ht="8.1" customHeight="1" thickBot="1" x14ac:dyDescent="0.4">
      <c r="A74" s="21"/>
      <c r="B74" s="77"/>
      <c r="C74" s="28"/>
      <c r="D74" s="125"/>
      <c r="E74" s="126"/>
      <c r="F74" s="127"/>
      <c r="G74" s="125"/>
      <c r="H74" s="126"/>
    </row>
    <row r="75" spans="1:15" ht="13.15" thickBot="1" x14ac:dyDescent="0.4">
      <c r="A75" s="22"/>
      <c r="B75" s="78" t="s">
        <v>61</v>
      </c>
      <c r="C75" s="29">
        <f>C29+C47+C41+C60+C65+C73</f>
        <v>607013</v>
      </c>
      <c r="D75" s="128">
        <f>D11+D29+D41+D47+D60+D65+D73</f>
        <v>0</v>
      </c>
      <c r="E75" s="129">
        <f>E11+E29+E41+E47+E60+E65+E73</f>
        <v>0</v>
      </c>
      <c r="F75" s="130">
        <f>F29+F47+F41+F60+F65+F73</f>
        <v>2353235</v>
      </c>
      <c r="G75" s="128">
        <f>G11+G29+G41+G47+G60+G65+G73</f>
        <v>495000</v>
      </c>
      <c r="H75" s="129">
        <f>H11+H29+H41+H47+H60+H65+H73</f>
        <v>604000</v>
      </c>
    </row>
    <row r="76" spans="1:15" x14ac:dyDescent="0.35">
      <c r="A76" s="23"/>
      <c r="B76" s="71" t="s">
        <v>24</v>
      </c>
      <c r="C76" s="30">
        <f>-2587.98-30796.22-9478.69-203.86</f>
        <v>-43066.750000000007</v>
      </c>
      <c r="D76" s="131">
        <v>0</v>
      </c>
      <c r="E76" s="111"/>
      <c r="F76" s="110">
        <v>-28569</v>
      </c>
      <c r="G76" s="131">
        <v>0</v>
      </c>
      <c r="H76" s="111">
        <v>-10000</v>
      </c>
      <c r="I76"/>
    </row>
    <row r="77" spans="1:15" x14ac:dyDescent="0.35">
      <c r="A77" s="16"/>
      <c r="B77" s="67" t="s">
        <v>25</v>
      </c>
      <c r="C77" s="31">
        <f>27</f>
        <v>27</v>
      </c>
      <c r="D77" s="117">
        <v>0</v>
      </c>
      <c r="E77" s="113"/>
      <c r="F77" s="108">
        <v>1295</v>
      </c>
      <c r="G77" s="117">
        <v>0</v>
      </c>
      <c r="H77" s="113">
        <v>4000</v>
      </c>
    </row>
    <row r="78" spans="1:15" ht="13.15" thickBot="1" x14ac:dyDescent="0.4">
      <c r="A78" s="18"/>
      <c r="B78" s="75" t="s">
        <v>27</v>
      </c>
      <c r="C78" s="33"/>
      <c r="D78" s="83">
        <v>0</v>
      </c>
      <c r="E78" s="46"/>
      <c r="F78" s="45"/>
      <c r="G78" s="83">
        <v>0</v>
      </c>
      <c r="H78" s="46"/>
    </row>
    <row r="79" spans="1:15" x14ac:dyDescent="0.35">
      <c r="A79" s="19"/>
      <c r="B79" s="66" t="s">
        <v>28</v>
      </c>
      <c r="C79" s="32">
        <f t="shared" ref="C79:E79" si="9">SUM(C76:C78)</f>
        <v>-43039.750000000007</v>
      </c>
      <c r="D79" s="132">
        <f t="shared" si="9"/>
        <v>0</v>
      </c>
      <c r="E79" s="133">
        <f t="shared" si="9"/>
        <v>0</v>
      </c>
      <c r="F79" s="132">
        <f t="shared" ref="F79" si="10">SUM(F76:F78)</f>
        <v>-27274</v>
      </c>
      <c r="G79" s="132">
        <f t="shared" ref="G79:H79" si="11">SUM(G76:G78)</f>
        <v>0</v>
      </c>
      <c r="H79" s="133">
        <f t="shared" si="11"/>
        <v>-6000</v>
      </c>
    </row>
    <row r="80" spans="1:15" x14ac:dyDescent="0.35">
      <c r="A80" s="17"/>
      <c r="B80" s="69" t="s">
        <v>29</v>
      </c>
      <c r="C80" s="26">
        <f>C75+C79</f>
        <v>563973.25</v>
      </c>
      <c r="D80" s="103">
        <f>D75+D79</f>
        <v>0</v>
      </c>
      <c r="E80" s="134">
        <f t="shared" ref="E80" si="12">E75+E79</f>
        <v>0</v>
      </c>
      <c r="F80" s="103">
        <f>F75+F79</f>
        <v>2325961</v>
      </c>
      <c r="G80" s="103">
        <f>G75+G79</f>
        <v>495000</v>
      </c>
      <c r="H80" s="134">
        <f t="shared" ref="H80" si="13">H75+H79</f>
        <v>598000</v>
      </c>
    </row>
    <row r="81" spans="1:9" x14ac:dyDescent="0.35">
      <c r="A81" s="17"/>
      <c r="B81" s="69" t="s">
        <v>26</v>
      </c>
      <c r="C81" s="26">
        <f>C11-C80</f>
        <v>217327.77000000002</v>
      </c>
      <c r="D81" s="103">
        <f>D80-E80</f>
        <v>0</v>
      </c>
      <c r="E81" s="113"/>
      <c r="F81" s="135">
        <f>F11-F80</f>
        <v>-391342</v>
      </c>
      <c r="G81" s="103">
        <f>G80-H80</f>
        <v>-103000</v>
      </c>
      <c r="H81" s="113"/>
    </row>
    <row r="82" spans="1:9" ht="8.1" customHeight="1" thickBot="1" x14ac:dyDescent="0.4">
      <c r="A82" s="18"/>
      <c r="B82" s="79"/>
      <c r="C82" s="33"/>
      <c r="D82" s="45"/>
      <c r="E82" s="46"/>
      <c r="F82" s="136"/>
      <c r="G82" s="45"/>
      <c r="H82" s="46"/>
    </row>
    <row r="83" spans="1:9" x14ac:dyDescent="0.35">
      <c r="C83" s="7"/>
      <c r="D83" s="40"/>
      <c r="G83" s="4"/>
    </row>
    <row r="84" spans="1:9" ht="8.1" customHeight="1" x14ac:dyDescent="0.35">
      <c r="C84" s="80"/>
      <c r="D84" s="40"/>
      <c r="G84" s="4"/>
    </row>
    <row r="85" spans="1:9" x14ac:dyDescent="0.35">
      <c r="B85" s="10" t="s">
        <v>44</v>
      </c>
      <c r="C85" s="10"/>
      <c r="D85" s="40"/>
      <c r="G85" s="4"/>
    </row>
    <row r="86" spans="1:9" ht="13.15" thickBot="1" x14ac:dyDescent="0.4">
      <c r="B86" s="11"/>
      <c r="C86" s="11">
        <v>2024</v>
      </c>
      <c r="D86" s="11">
        <v>2023</v>
      </c>
      <c r="G86" s="4"/>
    </row>
    <row r="87" spans="1:9" x14ac:dyDescent="0.35">
      <c r="B87" s="12" t="s">
        <v>45</v>
      </c>
      <c r="C87" s="24"/>
      <c r="D87" s="57"/>
      <c r="G87" s="4"/>
    </row>
    <row r="88" spans="1:9" x14ac:dyDescent="0.35">
      <c r="B88" s="13" t="s">
        <v>46</v>
      </c>
      <c r="C88" s="34">
        <v>0</v>
      </c>
      <c r="D88" s="55">
        <v>0</v>
      </c>
      <c r="G88" s="4"/>
    </row>
    <row r="89" spans="1:9" x14ac:dyDescent="0.35">
      <c r="B89" s="13" t="s">
        <v>47</v>
      </c>
      <c r="C89" s="35">
        <v>21150</v>
      </c>
      <c r="D89" s="35">
        <v>7400</v>
      </c>
      <c r="G89" s="4"/>
    </row>
    <row r="90" spans="1:9" x14ac:dyDescent="0.35">
      <c r="B90" s="13" t="s">
        <v>78</v>
      </c>
      <c r="C90" s="35">
        <v>9269</v>
      </c>
      <c r="D90" s="35">
        <v>7653</v>
      </c>
      <c r="E90" s="40"/>
      <c r="F90" s="40"/>
      <c r="G90" s="4"/>
      <c r="H90" s="4"/>
      <c r="I90" s="3"/>
    </row>
    <row r="91" spans="1:9" x14ac:dyDescent="0.35">
      <c r="B91" s="13" t="s">
        <v>48</v>
      </c>
      <c r="C91" s="35">
        <v>248693</v>
      </c>
      <c r="D91" s="35">
        <v>234366</v>
      </c>
      <c r="E91" s="40"/>
      <c r="F91" s="40"/>
      <c r="G91" s="4"/>
      <c r="H91" s="4"/>
      <c r="I91" s="3"/>
    </row>
    <row r="92" spans="1:9" x14ac:dyDescent="0.35">
      <c r="B92" s="13" t="s">
        <v>54</v>
      </c>
      <c r="C92" s="35">
        <f>204+689157+217404+609479</f>
        <v>1516244</v>
      </c>
      <c r="D92" s="35">
        <v>1161195</v>
      </c>
      <c r="E92" s="40"/>
      <c r="F92" s="40"/>
      <c r="G92" s="4"/>
      <c r="H92" s="4"/>
      <c r="I92" s="3"/>
    </row>
    <row r="93" spans="1:9" ht="13.15" thickBot="1" x14ac:dyDescent="0.4">
      <c r="B93" s="14" t="s">
        <v>49</v>
      </c>
      <c r="C93" s="36">
        <f>SUM(C88:C92)</f>
        <v>1795356</v>
      </c>
      <c r="D93" s="56">
        <f>SUM(D87:D92)</f>
        <v>1410614</v>
      </c>
      <c r="E93" s="40"/>
      <c r="F93" s="40"/>
      <c r="G93" s="4"/>
      <c r="H93" s="4"/>
      <c r="I93" s="3"/>
    </row>
    <row r="94" spans="1:9" ht="13.15" thickTop="1" x14ac:dyDescent="0.35">
      <c r="B94" s="10"/>
      <c r="C94" s="37"/>
      <c r="D94" s="54"/>
      <c r="E94" s="40"/>
      <c r="F94" s="40"/>
    </row>
    <row r="95" spans="1:9" x14ac:dyDescent="0.35">
      <c r="B95" s="13" t="s">
        <v>50</v>
      </c>
      <c r="C95" s="38">
        <v>47596</v>
      </c>
      <c r="D95" s="38">
        <v>94997</v>
      </c>
    </row>
    <row r="96" spans="1:9" x14ac:dyDescent="0.35">
      <c r="B96" s="13" t="s">
        <v>73</v>
      </c>
      <c r="C96" s="38">
        <v>0</v>
      </c>
      <c r="D96" s="38">
        <v>0</v>
      </c>
    </row>
    <row r="97" spans="1:4" x14ac:dyDescent="0.35">
      <c r="B97" s="13" t="s">
        <v>62</v>
      </c>
      <c r="C97" s="38">
        <f>214816+10538</f>
        <v>225354</v>
      </c>
      <c r="D97" s="38">
        <v>10538</v>
      </c>
    </row>
    <row r="98" spans="1:4" x14ac:dyDescent="0.35">
      <c r="B98" s="13" t="s">
        <v>51</v>
      </c>
      <c r="C98" s="38">
        <v>1305078</v>
      </c>
      <c r="D98" s="38">
        <v>1696421</v>
      </c>
    </row>
    <row r="99" spans="1:4" x14ac:dyDescent="0.35">
      <c r="B99" s="13" t="s">
        <v>52</v>
      </c>
      <c r="C99" s="38">
        <f>C81</f>
        <v>217327.77000000002</v>
      </c>
      <c r="D99" s="55">
        <v>-391342.42</v>
      </c>
    </row>
    <row r="100" spans="1:4" ht="13.15" thickBot="1" x14ac:dyDescent="0.4">
      <c r="B100" s="14" t="s">
        <v>53</v>
      </c>
      <c r="C100" s="39">
        <f>SUM(C95:C99)</f>
        <v>1795355.77</v>
      </c>
      <c r="D100" s="56">
        <f>SUM(D95:D99)</f>
        <v>1410613.58</v>
      </c>
    </row>
    <row r="101" spans="1:4" ht="13.15" thickTop="1" x14ac:dyDescent="0.35">
      <c r="B101" s="10"/>
      <c r="C101" s="1"/>
    </row>
    <row r="102" spans="1:4" x14ac:dyDescent="0.35">
      <c r="C102" s="7">
        <f>C93-C100-0.23</f>
        <v>-1.8626461484316792E-11</v>
      </c>
    </row>
    <row r="103" spans="1:4" x14ac:dyDescent="0.35">
      <c r="C103" s="7"/>
    </row>
    <row r="104" spans="1:4" x14ac:dyDescent="0.35">
      <c r="B104" s="6"/>
      <c r="C104" s="8"/>
    </row>
    <row r="105" spans="1:4" x14ac:dyDescent="0.35">
      <c r="C105" s="7"/>
    </row>
    <row r="106" spans="1:4" x14ac:dyDescent="0.35">
      <c r="C106" s="7"/>
    </row>
    <row r="107" spans="1:4" x14ac:dyDescent="0.35">
      <c r="C107" s="7"/>
    </row>
    <row r="108" spans="1:4" x14ac:dyDescent="0.35">
      <c r="C108" s="7"/>
    </row>
    <row r="109" spans="1:4" x14ac:dyDescent="0.35">
      <c r="C109" s="7"/>
    </row>
    <row r="110" spans="1:4" x14ac:dyDescent="0.35">
      <c r="B110" s="6"/>
      <c r="C110" s="8"/>
    </row>
    <row r="112" spans="1:4" x14ac:dyDescent="0.35">
      <c r="A112" s="6"/>
      <c r="B112" s="6"/>
      <c r="C112" s="8"/>
    </row>
  </sheetData>
  <sheetProtection selectLockedCells="1" selectUnlockedCells="1"/>
  <mergeCells count="2">
    <mergeCell ref="D2:E2"/>
    <mergeCell ref="G2:H2"/>
  </mergeCells>
  <phoneticPr fontId="2" type="noConversion"/>
  <pageMargins left="0.78740157480314965" right="0.78740157480314965" top="0.19685039370078741" bottom="0.19685039370078741" header="0.51181102362204722" footer="0.51181102362204722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3984375" defaultRowHeight="12.75" x14ac:dyDescent="0.35"/>
  <sheetData/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Eirik Norman</dc:creator>
  <cp:lastModifiedBy>Stein Ankarstrand</cp:lastModifiedBy>
  <cp:lastPrinted>2021-02-16T07:26:13Z</cp:lastPrinted>
  <dcterms:created xsi:type="dcterms:W3CDTF">2008-03-06T08:18:36Z</dcterms:created>
  <dcterms:modified xsi:type="dcterms:W3CDTF">2025-02-23T20:39:09Z</dcterms:modified>
</cp:coreProperties>
</file>